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4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" i="1" l="1"/>
  <c r="I2" i="1"/>
  <c r="L2" i="1" s="1"/>
  <c r="M2" i="1" s="1"/>
  <c r="J2" i="1"/>
  <c r="K2" i="1" s="1"/>
  <c r="N2" i="1"/>
  <c r="H3" i="1"/>
  <c r="J3" i="1" s="1"/>
  <c r="I3" i="1"/>
  <c r="L3" i="1" s="1"/>
  <c r="M3" i="1" s="1"/>
  <c r="H4" i="1"/>
  <c r="J4" i="1" s="1"/>
  <c r="I4" i="1"/>
  <c r="L4" i="1"/>
  <c r="M4" i="1" s="1"/>
  <c r="H5" i="1"/>
  <c r="I5" i="1"/>
  <c r="L5" i="1" s="1"/>
  <c r="M5" i="1" s="1"/>
  <c r="J5" i="1"/>
  <c r="N5" i="1" s="1"/>
  <c r="K5" i="1"/>
  <c r="O5" i="1"/>
  <c r="Q5" i="1" s="1"/>
  <c r="R5" i="1" s="1"/>
  <c r="H6" i="1"/>
  <c r="I6" i="1"/>
  <c r="L6" i="1" s="1"/>
  <c r="M6" i="1" s="1"/>
  <c r="J6" i="1"/>
  <c r="N6" i="1" s="1"/>
  <c r="H7" i="1"/>
  <c r="J7" i="1" s="1"/>
  <c r="I7" i="1"/>
  <c r="L7" i="1" s="1"/>
  <c r="M7" i="1" s="1"/>
  <c r="H8" i="1"/>
  <c r="J8" i="1" s="1"/>
  <c r="I8" i="1"/>
  <c r="L8" i="1"/>
  <c r="M8" i="1" s="1"/>
  <c r="H9" i="1"/>
  <c r="I9" i="1"/>
  <c r="L9" i="1" s="1"/>
  <c r="M9" i="1" s="1"/>
  <c r="J9" i="1"/>
  <c r="N9" i="1" s="1"/>
  <c r="K9" i="1"/>
  <c r="O9" i="1"/>
  <c r="Q9" i="1" s="1"/>
  <c r="R9" i="1" s="1"/>
  <c r="H10" i="1"/>
  <c r="I10" i="1"/>
  <c r="L10" i="1" s="1"/>
  <c r="M10" i="1" s="1"/>
  <c r="J10" i="1"/>
  <c r="K10" i="1" s="1"/>
  <c r="H11" i="1"/>
  <c r="J11" i="1" s="1"/>
  <c r="I11" i="1"/>
  <c r="L11" i="1" s="1"/>
  <c r="M11" i="1" s="1"/>
  <c r="H12" i="1"/>
  <c r="J12" i="1" s="1"/>
  <c r="I12" i="1"/>
  <c r="L12" i="1"/>
  <c r="M12" i="1" s="1"/>
  <c r="H13" i="1"/>
  <c r="I13" i="1"/>
  <c r="L13" i="1" s="1"/>
  <c r="M13" i="1" s="1"/>
  <c r="J13" i="1"/>
  <c r="N13" i="1" s="1"/>
  <c r="K13" i="1"/>
  <c r="O13" i="1"/>
  <c r="Q13" i="1" s="1"/>
  <c r="R13" i="1" s="1"/>
  <c r="H14" i="1"/>
  <c r="I14" i="1"/>
  <c r="L14" i="1" s="1"/>
  <c r="M14" i="1" s="1"/>
  <c r="J14" i="1"/>
  <c r="N14" i="1" s="1"/>
  <c r="H15" i="1"/>
  <c r="J15" i="1" s="1"/>
  <c r="I15" i="1"/>
  <c r="L15" i="1" s="1"/>
  <c r="M15" i="1" s="1"/>
  <c r="H16" i="1"/>
  <c r="J16" i="1" s="1"/>
  <c r="I16" i="1"/>
  <c r="L16" i="1"/>
  <c r="M16" i="1" s="1"/>
  <c r="H17" i="1"/>
  <c r="I17" i="1"/>
  <c r="L17" i="1" s="1"/>
  <c r="M17" i="1" s="1"/>
  <c r="J17" i="1"/>
  <c r="N17" i="1" s="1"/>
  <c r="K17" i="1"/>
  <c r="O17" i="1"/>
  <c r="Q17" i="1" s="1"/>
  <c r="R17" i="1" s="1"/>
  <c r="H20" i="1"/>
  <c r="I20" i="1"/>
  <c r="O20" i="1" s="1"/>
  <c r="L20" i="1"/>
  <c r="M20" i="1"/>
  <c r="N20" i="1"/>
  <c r="J20" i="1" s="1"/>
  <c r="R20" i="1" s="1"/>
  <c r="T20" i="1" s="1"/>
  <c r="U20" i="1" s="1"/>
  <c r="V20" i="1" s="1"/>
  <c r="H21" i="1"/>
  <c r="I21" i="1"/>
  <c r="K21" i="1" s="1"/>
  <c r="O21" i="1" s="1"/>
  <c r="J21" i="1"/>
  <c r="N21" i="1" s="1"/>
  <c r="K11" i="1" l="1"/>
  <c r="O11" i="1"/>
  <c r="Q11" i="1" s="1"/>
  <c r="R11" i="1" s="1"/>
  <c r="N11" i="1"/>
  <c r="T9" i="1"/>
  <c r="U9" i="1" s="1"/>
  <c r="S9" i="1"/>
  <c r="N4" i="1"/>
  <c r="O4" i="1"/>
  <c r="Q4" i="1" s="1"/>
  <c r="R4" i="1" s="1"/>
  <c r="K4" i="1"/>
  <c r="N16" i="1"/>
  <c r="O16" i="1"/>
  <c r="Q16" i="1" s="1"/>
  <c r="R16" i="1" s="1"/>
  <c r="K16" i="1"/>
  <c r="K7" i="1"/>
  <c r="O7" i="1"/>
  <c r="Q7" i="1" s="1"/>
  <c r="R7" i="1" s="1"/>
  <c r="N7" i="1"/>
  <c r="T5" i="1"/>
  <c r="U5" i="1" s="1"/>
  <c r="S5" i="1"/>
  <c r="K20" i="1"/>
  <c r="S17" i="1"/>
  <c r="T17" i="1"/>
  <c r="U17" i="1" s="1"/>
  <c r="N12" i="1"/>
  <c r="O12" i="1"/>
  <c r="Q12" i="1" s="1"/>
  <c r="R12" i="1" s="1"/>
  <c r="K12" i="1"/>
  <c r="K3" i="1"/>
  <c r="O3" i="1"/>
  <c r="Q3" i="1" s="1"/>
  <c r="R3" i="1" s="1"/>
  <c r="N3" i="1"/>
  <c r="K15" i="1"/>
  <c r="O15" i="1"/>
  <c r="Q15" i="1" s="1"/>
  <c r="R15" i="1" s="1"/>
  <c r="N15" i="1"/>
  <c r="T13" i="1"/>
  <c r="U13" i="1" s="1"/>
  <c r="S13" i="1"/>
  <c r="N8" i="1"/>
  <c r="K8" i="1"/>
  <c r="O8" i="1"/>
  <c r="Q8" i="1" s="1"/>
  <c r="R8" i="1" s="1"/>
  <c r="N10" i="1"/>
  <c r="O14" i="1"/>
  <c r="Q14" i="1" s="1"/>
  <c r="R14" i="1" s="1"/>
  <c r="K14" i="1"/>
  <c r="O10" i="1"/>
  <c r="Q10" i="1" s="1"/>
  <c r="R10" i="1" s="1"/>
  <c r="O6" i="1"/>
  <c r="Q6" i="1" s="1"/>
  <c r="R6" i="1" s="1"/>
  <c r="K6" i="1"/>
  <c r="O2" i="1"/>
  <c r="Q2" i="1" s="1"/>
  <c r="R2" i="1" s="1"/>
  <c r="R21" i="1"/>
  <c r="T21" i="1" s="1"/>
  <c r="U21" i="1" s="1"/>
  <c r="V21" i="1" s="1"/>
  <c r="T15" i="1" l="1"/>
  <c r="U15" i="1" s="1"/>
  <c r="S15" i="1"/>
  <c r="S16" i="1"/>
  <c r="T16" i="1"/>
  <c r="U16" i="1" s="1"/>
  <c r="S2" i="1"/>
  <c r="T2" i="1"/>
  <c r="U2" i="1" s="1"/>
  <c r="T3" i="1"/>
  <c r="U3" i="1" s="1"/>
  <c r="S3" i="1"/>
  <c r="T14" i="1"/>
  <c r="U14" i="1" s="1"/>
  <c r="S14" i="1"/>
  <c r="S4" i="1"/>
  <c r="T4" i="1"/>
  <c r="U4" i="1" s="1"/>
  <c r="S6" i="1"/>
  <c r="T6" i="1"/>
  <c r="U6" i="1" s="1"/>
  <c r="T11" i="1"/>
  <c r="U11" i="1" s="1"/>
  <c r="S11" i="1"/>
  <c r="S10" i="1"/>
  <c r="T10" i="1"/>
  <c r="U10" i="1" s="1"/>
  <c r="S8" i="1"/>
  <c r="T8" i="1"/>
  <c r="U8" i="1" s="1"/>
  <c r="S12" i="1"/>
  <c r="T12" i="1"/>
  <c r="U12" i="1" s="1"/>
  <c r="T7" i="1"/>
  <c r="U7" i="1" s="1"/>
  <c r="S7" i="1"/>
</calcChain>
</file>

<file path=xl/sharedStrings.xml><?xml version="1.0" encoding="utf-8"?>
<sst xmlns="http://schemas.openxmlformats.org/spreadsheetml/2006/main" count="85" uniqueCount="66">
  <si>
    <t>Wrist Size (Inch)</t>
  </si>
  <si>
    <t>Size (cm)</t>
  </si>
  <si>
    <t>Bracelet Style</t>
  </si>
  <si>
    <t>Bracelet Thickness</t>
  </si>
  <si>
    <t>Bracelet Width</t>
  </si>
  <si>
    <t>Thickness (cm)</t>
  </si>
  <si>
    <t>Width (cm)</t>
  </si>
  <si>
    <t>Overall Bracelet Length (Inches)</t>
  </si>
  <si>
    <t>Length (cm)</t>
  </si>
  <si>
    <t>Total Cord Used (Feet)</t>
  </si>
  <si>
    <t>If Using 2 Colors (Feet/ea)</t>
  </si>
  <si>
    <t>Total Cord Used (Meters)</t>
  </si>
  <si>
    <t>If Using 2 Colors (Meter/ea)</t>
  </si>
  <si>
    <t>Feet Per Inch (Avg)</t>
  </si>
  <si>
    <t>Material Cost</t>
  </si>
  <si>
    <t>Time To Make (Avg. Minutes)</t>
  </si>
  <si>
    <t>Cost</t>
  </si>
  <si>
    <t>Wholesale</t>
  </si>
  <si>
    <t>Suggested Wholesale</t>
  </si>
  <si>
    <t>Retail</t>
  </si>
  <si>
    <t>Suggested Retail</t>
  </si>
  <si>
    <t>Tutorial</t>
  </si>
  <si>
    <t>4 Strand Round Braid</t>
  </si>
  <si>
    <t>http://bit.ly/1B4kw3f</t>
  </si>
  <si>
    <t>B2B Feather Bar</t>
  </si>
  <si>
    <t>http://bit.ly/1B4hRGI</t>
  </si>
  <si>
    <t>Basic Cobra</t>
  </si>
  <si>
    <t>http://bit.ly/1xfpNHZ</t>
  </si>
  <si>
    <t>Conquistador (3 Strand)</t>
  </si>
  <si>
    <t>http://bit.ly/1B4ieRB</t>
  </si>
  <si>
    <t>Conquistador (4 Strand)</t>
  </si>
  <si>
    <t>Conquistador (5 Strand)</t>
  </si>
  <si>
    <t>Double Cobra</t>
  </si>
  <si>
    <t>http://bit.ly/1xfqe4T</t>
  </si>
  <si>
    <t>Fishtail</t>
  </si>
  <si>
    <t>http://bit.ly/1xfrk0L</t>
  </si>
  <si>
    <t>Hex Nut Bracelet</t>
  </si>
  <si>
    <t>http://bit.ly/1tTDJGg</t>
  </si>
  <si>
    <t>Jawbone</t>
  </si>
  <si>
    <t>http://bit.ly/1xfrhlx</t>
  </si>
  <si>
    <t>King Cobra</t>
  </si>
  <si>
    <t>http://bit.ly/1xfrFAz</t>
  </si>
  <si>
    <t>Sanctified</t>
  </si>
  <si>
    <t>http://bit.ly/1xfrZiE</t>
  </si>
  <si>
    <t>Trilobite</t>
  </si>
  <si>
    <t>http://bit.ly/1xfs8CJ</t>
  </si>
  <si>
    <t>Wide Dragon's Tongue</t>
  </si>
  <si>
    <t>http://bit.ly/1xfrRj1</t>
  </si>
  <si>
    <t>Zawbar</t>
  </si>
  <si>
    <t>http://bit.ly/1y3sVSj</t>
  </si>
  <si>
    <t>LightBanz</t>
  </si>
  <si>
    <t>http://bit.ly/1BOzaRl</t>
  </si>
  <si>
    <t>Belt Style</t>
  </si>
  <si>
    <t>Belt Thickness</t>
  </si>
  <si>
    <t>Belt Width</t>
  </si>
  <si>
    <t>Overall Belt Length (Inches)</t>
  </si>
  <si>
    <t>Core Strands (Feet/ea)</t>
  </si>
  <si>
    <t>Core Strands (Meters/ea)</t>
  </si>
  <si>
    <t>Working Strands (Feet/ea)</t>
  </si>
  <si>
    <t>Working Strands (Meters/ea)</t>
  </si>
  <si>
    <t>Catch Loop (Gutted, optional) (Feet)</t>
  </si>
  <si>
    <t>Catch Loop (cm)</t>
  </si>
  <si>
    <t>Time</t>
  </si>
  <si>
    <t>Double Cobra Belt</t>
  </si>
  <si>
    <t>http://bit.ly/1CNdTFT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</si>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</sst>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"/>
    <numFmt numFmtId="165" formatCode="[$$-409]#,##0.00;[Red]\-[$$-409]#,##0.00"/>
  </numFmts>
  <fonts count="20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22" borderId="0" applyNumberFormat="0" applyBorder="0" applyAlignment="0" applyProtection="0"/>
    <xf numFmtId="0" fontId="19" fillId="23" borderId="7" applyNumberForma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0" fontId="15" fillId="0" borderId="10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49" fontId="18" fillId="0" borderId="0" xfId="1" applyNumberFormat="1" applyFont="1" applyFill="1" applyBorder="1" applyAlignment="1" applyProtection="1">
      <alignment horizontal="center" vertical="center"/>
    </xf>
    <xf numFmtId="49" fontId="18" fillId="0" borderId="0" xfId="1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2" fontId="0" fillId="0" borderId="0" xfId="0" applyNumberFormat="1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</cellXfs>
  <cellStyles count="43"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1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1xfrk0L" TargetMode="External"/><Relationship Id="rId13" Type="http://schemas.openxmlformats.org/officeDocument/2006/relationships/hyperlink" Target="http://bit.ly/1xfs8CJ" TargetMode="External"/><Relationship Id="rId18" Type="http://schemas.openxmlformats.org/officeDocument/2006/relationships/hyperlink" Target="http://bit.ly/1B4ieRB" TargetMode="External"/><Relationship Id="rId3" Type="http://schemas.openxmlformats.org/officeDocument/2006/relationships/hyperlink" Target="http://bit.ly/1xfpNHZ" TargetMode="External"/><Relationship Id="rId7" Type="http://schemas.openxmlformats.org/officeDocument/2006/relationships/hyperlink" Target="http://bit.ly/1xfqe4T" TargetMode="External"/><Relationship Id="rId12" Type="http://schemas.openxmlformats.org/officeDocument/2006/relationships/hyperlink" Target="http://bit.ly/1xfrZiE" TargetMode="External"/><Relationship Id="rId17" Type="http://schemas.openxmlformats.org/officeDocument/2006/relationships/hyperlink" Target="http://bit.ly/1CNdTFT" TargetMode="External"/><Relationship Id="rId2" Type="http://schemas.openxmlformats.org/officeDocument/2006/relationships/hyperlink" Target="http://bit.ly/1B4hRGI" TargetMode="External"/><Relationship Id="rId16" Type="http://schemas.openxmlformats.org/officeDocument/2006/relationships/hyperlink" Target="http://bit.ly/1BOzaRl" TargetMode="External"/><Relationship Id="rId1" Type="http://schemas.openxmlformats.org/officeDocument/2006/relationships/hyperlink" Target="http://bit.ly/1B4kw3f" TargetMode="External"/><Relationship Id="rId6" Type="http://schemas.openxmlformats.org/officeDocument/2006/relationships/hyperlink" Target="http://bit.ly/1B4ieRB" TargetMode="External"/><Relationship Id="rId11" Type="http://schemas.openxmlformats.org/officeDocument/2006/relationships/hyperlink" Target="http://bit.ly/1xfrFAz" TargetMode="External"/><Relationship Id="rId5" Type="http://schemas.openxmlformats.org/officeDocument/2006/relationships/hyperlink" Target="http://bit.ly/1B4ieRB" TargetMode="External"/><Relationship Id="rId15" Type="http://schemas.openxmlformats.org/officeDocument/2006/relationships/hyperlink" Target="http://bit.ly/1y3sVSj" TargetMode="External"/><Relationship Id="rId10" Type="http://schemas.openxmlformats.org/officeDocument/2006/relationships/hyperlink" Target="http://bit.ly/1xfrhlx" TargetMode="External"/><Relationship Id="rId4" Type="http://schemas.openxmlformats.org/officeDocument/2006/relationships/hyperlink" Target="http://bit.ly/1B4ieRB" TargetMode="External"/><Relationship Id="rId9" Type="http://schemas.openxmlformats.org/officeDocument/2006/relationships/hyperlink" Target="http://bit.ly/1tTDJGg" TargetMode="External"/><Relationship Id="rId14" Type="http://schemas.openxmlformats.org/officeDocument/2006/relationships/hyperlink" Target="http://bit.ly/1xfrRj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workbookViewId="0">
      <selection activeCell="A2" sqref="A2"/>
    </sheetView>
  </sheetViews>
  <sheetFormatPr defaultRowHeight="15" x14ac:dyDescent="0.25"/>
  <cols>
    <col min="1" max="1" width="15.140625" customWidth="1"/>
    <col min="3" max="3" width="21.28515625" customWidth="1"/>
    <col min="4" max="4" width="17" style="1" customWidth="1"/>
    <col min="5" max="5" width="14.140625" style="1" customWidth="1"/>
    <col min="6" max="6" width="13.85546875" style="1" customWidth="1"/>
    <col min="7" max="7" width="11" style="1" customWidth="1"/>
    <col min="8" max="8" width="28.140625" style="1" customWidth="1"/>
    <col min="9" max="9" width="11.42578125" style="1" customWidth="1"/>
    <col min="10" max="10" width="20.42578125" style="1" customWidth="1"/>
    <col min="11" max="11" width="23.28515625" style="1" customWidth="1"/>
    <col min="12" max="12" width="23.7109375" style="1" customWidth="1"/>
    <col min="13" max="13" width="24.7109375" style="1" customWidth="1"/>
    <col min="14" max="14" width="23.7109375" customWidth="1"/>
    <col min="15" max="15" width="31.85546875" customWidth="1"/>
    <col min="16" max="16" width="35" customWidth="1"/>
    <col min="17" max="17" width="26.140625" customWidth="1"/>
    <col min="18" max="18" width="12.7109375" customWidth="1"/>
    <col min="19" max="19" width="10.5703125" customWidth="1"/>
    <col min="20" max="20" width="19.7109375" customWidth="1"/>
    <col min="21" max="21" width="10.5703125" customWidth="1"/>
    <col min="22" max="22" width="19.7109375" customWidth="1"/>
    <col min="23" max="23" width="19.5703125" customWidth="1"/>
  </cols>
  <sheetData>
    <row r="1" spans="1:22" x14ac:dyDescent="0.25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6" t="s">
        <v>13</v>
      </c>
      <c r="O1" s="4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4" t="s">
        <v>21</v>
      </c>
    </row>
    <row r="2" spans="1:22" x14ac:dyDescent="0.25">
      <c r="C2" t="s">
        <v>22</v>
      </c>
      <c r="D2" s="1">
        <v>0.55000000000000004</v>
      </c>
      <c r="E2" s="1">
        <v>0.55000000000000004</v>
      </c>
      <c r="F2" s="1">
        <v>1.4</v>
      </c>
      <c r="G2" s="1">
        <v>1.4</v>
      </c>
      <c r="H2" s="1">
        <f>A2+((3.14*(D2/2)))</f>
        <v>0.86350000000000016</v>
      </c>
      <c r="I2" s="1">
        <f>B2+((3.14*(F2/2)))</f>
        <v>2.198</v>
      </c>
      <c r="J2" s="1">
        <f>H2*E2</f>
        <v>0.4749250000000001</v>
      </c>
      <c r="K2" s="1">
        <f t="shared" ref="K2:K17" si="0">J2/2</f>
        <v>0.23746250000000005</v>
      </c>
      <c r="L2" s="1">
        <f>((I2*G2+(B2*6))/100)</f>
        <v>3.0772000000000001E-2</v>
      </c>
      <c r="M2" s="1">
        <f t="shared" ref="M2:M17" si="1">L2/2</f>
        <v>1.5386E-2</v>
      </c>
      <c r="N2" s="1">
        <f t="shared" ref="N2:N17" si="2">J2/H2</f>
        <v>0.55000000000000004</v>
      </c>
      <c r="O2" s="8">
        <f>0.61+(J2*0.1)</f>
        <v>0.65749250000000004</v>
      </c>
      <c r="P2">
        <v>10</v>
      </c>
      <c r="Q2" s="9">
        <f t="shared" ref="Q2:Q17" si="3">(P2*0.17)+O2</f>
        <v>2.3574925000000002</v>
      </c>
      <c r="R2" s="9">
        <f t="shared" ref="R2:R17" si="4">Q2*1.25</f>
        <v>2.946865625</v>
      </c>
      <c r="S2" s="9">
        <f t="shared" ref="S2:S17" si="5">ROUND(R2,0)</f>
        <v>3</v>
      </c>
      <c r="T2" s="9">
        <f t="shared" ref="T2:T17" si="6">R2*1.25</f>
        <v>3.6835820312500003</v>
      </c>
      <c r="U2" s="9">
        <f t="shared" ref="U2:U17" si="7">ROUND(T2,0)</f>
        <v>4</v>
      </c>
      <c r="V2" s="10" t="s">
        <v>23</v>
      </c>
    </row>
    <row r="3" spans="1:22" ht="30" x14ac:dyDescent="0.25">
      <c r="C3" s="1" t="s">
        <v>24</v>
      </c>
      <c r="D3" s="1">
        <v>0.43</v>
      </c>
      <c r="E3" s="1">
        <v>1.06</v>
      </c>
      <c r="F3" s="1">
        <v>1.0900000000000001</v>
      </c>
      <c r="G3" s="1">
        <v>2.69</v>
      </c>
      <c r="H3" s="1">
        <f t="shared" ref="H3:H16" si="8">A3+(3.14*D3)</f>
        <v>1.3502000000000001</v>
      </c>
      <c r="I3" s="1">
        <f t="shared" ref="I3:I16" si="9">B3+(3.14*F3)</f>
        <v>3.4226000000000005</v>
      </c>
      <c r="J3" s="1">
        <f>H3*E3+((A3*6)/12)*1.8</f>
        <v>1.4312120000000002</v>
      </c>
      <c r="K3" s="1">
        <f t="shared" si="0"/>
        <v>0.71560600000000008</v>
      </c>
      <c r="L3" s="1">
        <f>((I3*G3+(B3*6))/100)*2</f>
        <v>0.18413588</v>
      </c>
      <c r="M3" s="1">
        <f t="shared" si="1"/>
        <v>9.2067940000000001E-2</v>
      </c>
      <c r="N3" s="1">
        <f t="shared" si="2"/>
        <v>1.06</v>
      </c>
      <c r="O3" s="8">
        <f>0.51+(J3*0.1)</f>
        <v>0.65312120000000007</v>
      </c>
      <c r="P3">
        <v>30</v>
      </c>
      <c r="Q3" s="9">
        <f t="shared" si="3"/>
        <v>5.7531212000000007</v>
      </c>
      <c r="R3" s="9">
        <f t="shared" si="4"/>
        <v>7.1914015000000013</v>
      </c>
      <c r="S3" s="9">
        <f t="shared" si="5"/>
        <v>7</v>
      </c>
      <c r="T3" s="9">
        <f t="shared" si="6"/>
        <v>8.9892518750000008</v>
      </c>
      <c r="U3" s="9">
        <f t="shared" si="7"/>
        <v>9</v>
      </c>
      <c r="V3" s="11" t="s">
        <v>25</v>
      </c>
    </row>
    <row r="4" spans="1:22" x14ac:dyDescent="0.25">
      <c r="C4" t="s">
        <v>26</v>
      </c>
      <c r="D4" s="1">
        <v>0.42</v>
      </c>
      <c r="E4" s="1">
        <v>0.86</v>
      </c>
      <c r="F4" s="1">
        <v>1.07</v>
      </c>
      <c r="G4" s="1">
        <v>2.1800000000000002</v>
      </c>
      <c r="H4" s="1">
        <f t="shared" si="8"/>
        <v>1.3188</v>
      </c>
      <c r="I4" s="1">
        <f t="shared" si="9"/>
        <v>3.3598000000000003</v>
      </c>
      <c r="J4" s="1">
        <f>H4*E4+((A4*6)/12)</f>
        <v>1.1341680000000001</v>
      </c>
      <c r="K4" s="1">
        <f t="shared" si="0"/>
        <v>0.56708400000000003</v>
      </c>
      <c r="L4" s="1">
        <f>((I4*G4+(B4*6))/100)*2</f>
        <v>0.14648728000000003</v>
      </c>
      <c r="M4" s="1">
        <f t="shared" si="1"/>
        <v>7.3243640000000013E-2</v>
      </c>
      <c r="N4" s="1">
        <f t="shared" si="2"/>
        <v>0.8600000000000001</v>
      </c>
      <c r="O4" s="8">
        <f>0.51+(J4*0.1)</f>
        <v>0.62341679999999999</v>
      </c>
      <c r="P4">
        <v>20</v>
      </c>
      <c r="Q4" s="9">
        <f t="shared" si="3"/>
        <v>4.0234168000000006</v>
      </c>
      <c r="R4" s="9">
        <f t="shared" si="4"/>
        <v>5.0292710000000005</v>
      </c>
      <c r="S4" s="9">
        <f t="shared" si="5"/>
        <v>5</v>
      </c>
      <c r="T4" s="9">
        <f t="shared" si="6"/>
        <v>6.2865887500000008</v>
      </c>
      <c r="U4" s="9">
        <f t="shared" si="7"/>
        <v>6</v>
      </c>
      <c r="V4" s="10" t="s">
        <v>27</v>
      </c>
    </row>
    <row r="5" spans="1:22" x14ac:dyDescent="0.25">
      <c r="C5" t="s">
        <v>28</v>
      </c>
      <c r="D5" s="1">
        <v>0.35</v>
      </c>
      <c r="E5" s="1">
        <v>0.95</v>
      </c>
      <c r="F5" s="1">
        <v>0.89</v>
      </c>
      <c r="G5" s="1">
        <v>2.41</v>
      </c>
      <c r="H5" s="1">
        <f t="shared" si="8"/>
        <v>1.099</v>
      </c>
      <c r="I5" s="1">
        <f t="shared" si="9"/>
        <v>2.7946</v>
      </c>
      <c r="J5" s="1">
        <f>(H5*E5)</f>
        <v>1.0440499999999999</v>
      </c>
      <c r="K5" s="1">
        <f t="shared" si="0"/>
        <v>0.52202499999999996</v>
      </c>
      <c r="L5" s="1">
        <f>((I5*G5+(B5*6))/100)*1.5</f>
        <v>0.10102479</v>
      </c>
      <c r="M5" s="1">
        <f t="shared" si="1"/>
        <v>5.0512395000000002E-2</v>
      </c>
      <c r="N5" s="1">
        <f t="shared" si="2"/>
        <v>0.95</v>
      </c>
      <c r="O5" s="8">
        <f>0.51+(J5*0.1)</f>
        <v>0.61440499999999998</v>
      </c>
      <c r="P5">
        <v>60</v>
      </c>
      <c r="Q5" s="9">
        <f t="shared" si="3"/>
        <v>10.814405000000001</v>
      </c>
      <c r="R5" s="9">
        <f t="shared" si="4"/>
        <v>13.518006250000001</v>
      </c>
      <c r="S5" s="9">
        <f t="shared" si="5"/>
        <v>14</v>
      </c>
      <c r="T5" s="9">
        <f t="shared" si="6"/>
        <v>16.897507812500002</v>
      </c>
      <c r="U5" s="9">
        <f t="shared" si="7"/>
        <v>17</v>
      </c>
      <c r="V5" s="10" t="s">
        <v>29</v>
      </c>
    </row>
    <row r="6" spans="1:22" x14ac:dyDescent="0.25">
      <c r="C6" t="s">
        <v>30</v>
      </c>
      <c r="D6" s="1">
        <v>0.35</v>
      </c>
      <c r="E6" s="1">
        <v>1.26</v>
      </c>
      <c r="F6" s="1">
        <v>0.89</v>
      </c>
      <c r="G6" s="1">
        <v>3.2</v>
      </c>
      <c r="H6" s="1">
        <f t="shared" si="8"/>
        <v>1.099</v>
      </c>
      <c r="I6" s="1">
        <f t="shared" si="9"/>
        <v>2.7946</v>
      </c>
      <c r="J6" s="1">
        <f>(H6*E6)</f>
        <v>1.3847400000000001</v>
      </c>
      <c r="K6" s="1">
        <f t="shared" si="0"/>
        <v>0.69237000000000004</v>
      </c>
      <c r="L6" s="1">
        <f>((I6*G6+(B6*6))/100)*1.8</f>
        <v>0.16096895999999999</v>
      </c>
      <c r="M6" s="1">
        <f t="shared" si="1"/>
        <v>8.0484479999999997E-2</v>
      </c>
      <c r="N6" s="1">
        <f t="shared" si="2"/>
        <v>1.26</v>
      </c>
      <c r="O6" s="8">
        <f>0.61+(J6*0.1)</f>
        <v>0.74847399999999997</v>
      </c>
      <c r="P6">
        <v>60</v>
      </c>
      <c r="Q6" s="9">
        <f t="shared" si="3"/>
        <v>10.948474000000001</v>
      </c>
      <c r="R6" s="9">
        <f t="shared" si="4"/>
        <v>13.685592500000002</v>
      </c>
      <c r="S6" s="9">
        <f t="shared" si="5"/>
        <v>14</v>
      </c>
      <c r="T6" s="9">
        <f t="shared" si="6"/>
        <v>17.106990625000002</v>
      </c>
      <c r="U6" s="9">
        <f t="shared" si="7"/>
        <v>17</v>
      </c>
      <c r="V6" s="10" t="s">
        <v>29</v>
      </c>
    </row>
    <row r="7" spans="1:22" x14ac:dyDescent="0.25">
      <c r="C7" t="s">
        <v>31</v>
      </c>
      <c r="D7" s="1">
        <v>0.35</v>
      </c>
      <c r="E7" s="1">
        <v>1.47</v>
      </c>
      <c r="F7" s="1">
        <v>0.89</v>
      </c>
      <c r="G7" s="1">
        <v>3.73</v>
      </c>
      <c r="H7" s="1">
        <f t="shared" si="8"/>
        <v>1.099</v>
      </c>
      <c r="I7" s="1">
        <f t="shared" si="9"/>
        <v>2.7946</v>
      </c>
      <c r="J7" s="1">
        <f>(H7*E7)</f>
        <v>1.6155299999999999</v>
      </c>
      <c r="K7" s="1">
        <f t="shared" si="0"/>
        <v>0.80776499999999996</v>
      </c>
      <c r="L7" s="1">
        <f t="shared" ref="L7:L12" si="10">((I7*G7+(B7*6))/100)*2</f>
        <v>0.20847715999999999</v>
      </c>
      <c r="M7" s="1">
        <f t="shared" si="1"/>
        <v>0.10423858</v>
      </c>
      <c r="N7" s="1">
        <f t="shared" si="2"/>
        <v>1.47</v>
      </c>
      <c r="O7" s="8">
        <f>0.61+(J7*0.1)</f>
        <v>0.77155299999999993</v>
      </c>
      <c r="P7">
        <v>150</v>
      </c>
      <c r="Q7" s="9">
        <f t="shared" si="3"/>
        <v>26.271553000000004</v>
      </c>
      <c r="R7" s="9">
        <f t="shared" si="4"/>
        <v>32.839441250000007</v>
      </c>
      <c r="S7" s="9">
        <f t="shared" si="5"/>
        <v>33</v>
      </c>
      <c r="T7" s="9">
        <f t="shared" si="6"/>
        <v>41.049301562500006</v>
      </c>
      <c r="U7" s="9">
        <f t="shared" si="7"/>
        <v>41</v>
      </c>
      <c r="V7" s="10" t="s">
        <v>29</v>
      </c>
    </row>
    <row r="8" spans="1:22" x14ac:dyDescent="0.25">
      <c r="C8" t="s">
        <v>32</v>
      </c>
      <c r="D8" s="1">
        <v>0.31</v>
      </c>
      <c r="E8" s="1">
        <v>1.38</v>
      </c>
      <c r="F8" s="1">
        <v>0.79</v>
      </c>
      <c r="G8" s="1">
        <v>3.51</v>
      </c>
      <c r="H8" s="1">
        <f t="shared" si="8"/>
        <v>0.97340000000000004</v>
      </c>
      <c r="I8" s="1">
        <f t="shared" si="9"/>
        <v>2.4806000000000004</v>
      </c>
      <c r="J8" s="1">
        <f>H8*E8+((A8*6)/12)</f>
        <v>1.3432919999999999</v>
      </c>
      <c r="K8" s="1">
        <f t="shared" si="0"/>
        <v>0.67164599999999997</v>
      </c>
      <c r="L8" s="1">
        <f t="shared" si="10"/>
        <v>0.17413812000000001</v>
      </c>
      <c r="M8" s="1">
        <f t="shared" si="1"/>
        <v>8.7069060000000004E-2</v>
      </c>
      <c r="N8" s="1">
        <f t="shared" si="2"/>
        <v>1.38</v>
      </c>
      <c r="O8" s="8">
        <f>0.51+(J8*0.1)</f>
        <v>0.64432920000000005</v>
      </c>
      <c r="P8">
        <v>35</v>
      </c>
      <c r="Q8" s="9">
        <f t="shared" si="3"/>
        <v>6.5943292000000007</v>
      </c>
      <c r="R8" s="9">
        <f t="shared" si="4"/>
        <v>8.2429115000000017</v>
      </c>
      <c r="S8" s="9">
        <f t="shared" si="5"/>
        <v>8</v>
      </c>
      <c r="T8" s="9">
        <f t="shared" si="6"/>
        <v>10.303639375000003</v>
      </c>
      <c r="U8" s="9">
        <f t="shared" si="7"/>
        <v>10</v>
      </c>
      <c r="V8" s="10" t="s">
        <v>33</v>
      </c>
    </row>
    <row r="9" spans="1:22" x14ac:dyDescent="0.25">
      <c r="C9" t="s">
        <v>34</v>
      </c>
      <c r="D9" s="1">
        <v>0.4</v>
      </c>
      <c r="E9" s="1">
        <v>0.87</v>
      </c>
      <c r="F9" s="1">
        <v>1.02</v>
      </c>
      <c r="G9" s="1">
        <v>2.21</v>
      </c>
      <c r="H9" s="1">
        <f t="shared" si="8"/>
        <v>1.2560000000000002</v>
      </c>
      <c r="I9" s="1">
        <f t="shared" si="9"/>
        <v>3.2028000000000003</v>
      </c>
      <c r="J9" s="1">
        <f>H9*E9+((A9*6)/12)</f>
        <v>1.0927200000000001</v>
      </c>
      <c r="K9" s="1">
        <f t="shared" si="0"/>
        <v>0.54636000000000007</v>
      </c>
      <c r="L9" s="1">
        <f t="shared" si="10"/>
        <v>0.14156376000000001</v>
      </c>
      <c r="M9" s="1">
        <f t="shared" si="1"/>
        <v>7.0781880000000005E-2</v>
      </c>
      <c r="N9" s="1">
        <f t="shared" si="2"/>
        <v>0.87</v>
      </c>
      <c r="O9" s="8">
        <f>0.51+(J9*0.1)</f>
        <v>0.61927200000000004</v>
      </c>
      <c r="P9">
        <v>25</v>
      </c>
      <c r="Q9" s="9">
        <f t="shared" si="3"/>
        <v>4.8692720000000005</v>
      </c>
      <c r="R9" s="9">
        <f t="shared" si="4"/>
        <v>6.0865900000000011</v>
      </c>
      <c r="S9" s="9">
        <f t="shared" si="5"/>
        <v>6</v>
      </c>
      <c r="T9" s="9">
        <f t="shared" si="6"/>
        <v>7.6082375000000013</v>
      </c>
      <c r="U9" s="9">
        <f t="shared" si="7"/>
        <v>8</v>
      </c>
      <c r="V9" s="10" t="s">
        <v>35</v>
      </c>
    </row>
    <row r="10" spans="1:22" x14ac:dyDescent="0.25">
      <c r="C10" t="s">
        <v>36</v>
      </c>
      <c r="D10">
        <v>0.39</v>
      </c>
      <c r="E10">
        <v>1.1599999999999999</v>
      </c>
      <c r="F10">
        <v>0.99</v>
      </c>
      <c r="G10">
        <v>2.95</v>
      </c>
      <c r="H10" s="1">
        <f t="shared" si="8"/>
        <v>1.2246000000000001</v>
      </c>
      <c r="I10" s="1">
        <f t="shared" si="9"/>
        <v>3.1086</v>
      </c>
      <c r="J10" s="1">
        <f>H10*E10+(A10/12)</f>
        <v>1.420536</v>
      </c>
      <c r="K10" s="1">
        <f t="shared" si="0"/>
        <v>0.71026800000000001</v>
      </c>
      <c r="L10" s="1">
        <f t="shared" si="10"/>
        <v>0.1834074</v>
      </c>
      <c r="M10" s="1">
        <f t="shared" si="1"/>
        <v>9.1703699999999999E-2</v>
      </c>
      <c r="N10" s="1">
        <f t="shared" si="2"/>
        <v>1.1599999999999999</v>
      </c>
      <c r="O10" s="8">
        <f>0.51+(J10*0.1)+((1.5*H10)*0.11)</f>
        <v>0.8541126</v>
      </c>
      <c r="P10">
        <v>25</v>
      </c>
      <c r="Q10" s="9">
        <f t="shared" si="3"/>
        <v>5.1041125999999997</v>
      </c>
      <c r="R10" s="9">
        <f t="shared" si="4"/>
        <v>6.3801407499999998</v>
      </c>
      <c r="S10" s="9">
        <f t="shared" si="5"/>
        <v>6</v>
      </c>
      <c r="T10" s="9">
        <f t="shared" si="6"/>
        <v>7.9751759374999995</v>
      </c>
      <c r="U10" s="9">
        <f t="shared" si="7"/>
        <v>8</v>
      </c>
      <c r="V10" s="12" t="s">
        <v>37</v>
      </c>
    </row>
    <row r="11" spans="1:22" x14ac:dyDescent="0.25">
      <c r="C11" t="s">
        <v>38</v>
      </c>
      <c r="D11" s="1">
        <v>0.49</v>
      </c>
      <c r="E11" s="1">
        <v>0.91</v>
      </c>
      <c r="F11" s="1">
        <v>1.25</v>
      </c>
      <c r="G11" s="1">
        <v>2.31</v>
      </c>
      <c r="H11" s="1">
        <f t="shared" si="8"/>
        <v>1.5386</v>
      </c>
      <c r="I11" s="1">
        <f t="shared" si="9"/>
        <v>3.9250000000000003</v>
      </c>
      <c r="J11" s="1">
        <f>H11*E11+((A11*6)/12)</f>
        <v>1.400126</v>
      </c>
      <c r="K11" s="1">
        <f t="shared" si="0"/>
        <v>0.70006299999999999</v>
      </c>
      <c r="L11" s="1">
        <f t="shared" si="10"/>
        <v>0.18133500000000002</v>
      </c>
      <c r="M11" s="1">
        <f t="shared" si="1"/>
        <v>9.0667500000000012E-2</v>
      </c>
      <c r="N11" s="1">
        <f t="shared" si="2"/>
        <v>0.91</v>
      </c>
      <c r="O11" s="8">
        <f t="shared" ref="O11:O16" si="11">0.51+(J11*0.1)</f>
        <v>0.65001260000000005</v>
      </c>
      <c r="P11">
        <v>25</v>
      </c>
      <c r="Q11" s="9">
        <f t="shared" si="3"/>
        <v>4.9000126000000002</v>
      </c>
      <c r="R11" s="9">
        <f t="shared" si="4"/>
        <v>6.1250157500000002</v>
      </c>
      <c r="S11" s="9">
        <f t="shared" si="5"/>
        <v>6</v>
      </c>
      <c r="T11" s="9">
        <f t="shared" si="6"/>
        <v>7.6562696875</v>
      </c>
      <c r="U11" s="9">
        <f t="shared" si="7"/>
        <v>8</v>
      </c>
      <c r="V11" s="10" t="s">
        <v>39</v>
      </c>
    </row>
    <row r="12" spans="1:22" x14ac:dyDescent="0.25">
      <c r="C12" t="s">
        <v>40</v>
      </c>
      <c r="D12" s="1">
        <v>0.61</v>
      </c>
      <c r="E12" s="1">
        <v>1.31</v>
      </c>
      <c r="F12" s="1">
        <v>1.55</v>
      </c>
      <c r="G12" s="1">
        <v>3.33</v>
      </c>
      <c r="H12" s="1">
        <f t="shared" si="8"/>
        <v>1.9154</v>
      </c>
      <c r="I12" s="1">
        <f t="shared" si="9"/>
        <v>4.867</v>
      </c>
      <c r="J12" s="1">
        <f>H12*E12+((A12*6)/12)</f>
        <v>2.5091740000000002</v>
      </c>
      <c r="K12" s="1">
        <f t="shared" si="0"/>
        <v>1.2545870000000001</v>
      </c>
      <c r="L12" s="1">
        <f t="shared" si="10"/>
        <v>0.32414219999999999</v>
      </c>
      <c r="M12" s="1">
        <f t="shared" si="1"/>
        <v>0.1620711</v>
      </c>
      <c r="N12" s="1">
        <f t="shared" si="2"/>
        <v>1.31</v>
      </c>
      <c r="O12" s="8">
        <f t="shared" si="11"/>
        <v>0.76091740000000008</v>
      </c>
      <c r="P12">
        <v>35</v>
      </c>
      <c r="Q12" s="9">
        <f t="shared" si="3"/>
        <v>6.7109174000000005</v>
      </c>
      <c r="R12" s="9">
        <f t="shared" si="4"/>
        <v>8.3886467500000013</v>
      </c>
      <c r="S12" s="9">
        <f t="shared" si="5"/>
        <v>8</v>
      </c>
      <c r="T12" s="9">
        <f t="shared" si="6"/>
        <v>10.485808437500001</v>
      </c>
      <c r="U12" s="9">
        <f t="shared" si="7"/>
        <v>10</v>
      </c>
      <c r="V12" s="10" t="s">
        <v>41</v>
      </c>
    </row>
    <row r="13" spans="1:22" x14ac:dyDescent="0.25">
      <c r="C13" t="s">
        <v>42</v>
      </c>
      <c r="D13" s="1">
        <v>0.51</v>
      </c>
      <c r="E13" s="1">
        <v>0.94</v>
      </c>
      <c r="F13" s="1">
        <v>1.3</v>
      </c>
      <c r="G13" s="1">
        <v>2.39</v>
      </c>
      <c r="H13" s="1">
        <f t="shared" si="8"/>
        <v>1.6014000000000002</v>
      </c>
      <c r="I13" s="1">
        <f t="shared" si="9"/>
        <v>4.0820000000000007</v>
      </c>
      <c r="J13" s="1">
        <f>(H13*E13+((A13*4)/12))*2</f>
        <v>3.0106320000000002</v>
      </c>
      <c r="K13" s="1">
        <f t="shared" si="0"/>
        <v>1.5053160000000001</v>
      </c>
      <c r="L13" s="1">
        <f>((I13*G13+(B13*4))/100)*2</f>
        <v>0.19511960000000006</v>
      </c>
      <c r="M13" s="1">
        <f t="shared" si="1"/>
        <v>9.755980000000003E-2</v>
      </c>
      <c r="N13" s="1">
        <f t="shared" si="2"/>
        <v>1.88</v>
      </c>
      <c r="O13" s="8">
        <f t="shared" si="11"/>
        <v>0.81106319999999998</v>
      </c>
      <c r="P13">
        <v>30</v>
      </c>
      <c r="Q13" s="9">
        <f t="shared" si="3"/>
        <v>5.911063200000001</v>
      </c>
      <c r="R13" s="9">
        <f t="shared" si="4"/>
        <v>7.3888290000000012</v>
      </c>
      <c r="S13" s="9">
        <f t="shared" si="5"/>
        <v>7</v>
      </c>
      <c r="T13" s="9">
        <f t="shared" si="6"/>
        <v>9.2360362500000015</v>
      </c>
      <c r="U13" s="9">
        <f t="shared" si="7"/>
        <v>9</v>
      </c>
      <c r="V13" s="10" t="s">
        <v>43</v>
      </c>
    </row>
    <row r="14" spans="1:22" x14ac:dyDescent="0.25">
      <c r="C14" t="s">
        <v>44</v>
      </c>
      <c r="D14" s="1">
        <v>0.44</v>
      </c>
      <c r="E14" s="1">
        <v>1.25</v>
      </c>
      <c r="F14" s="1">
        <v>1.1200000000000001</v>
      </c>
      <c r="G14" s="1">
        <v>3.18</v>
      </c>
      <c r="H14" s="1">
        <f t="shared" si="8"/>
        <v>1.3816000000000002</v>
      </c>
      <c r="I14" s="1">
        <f t="shared" si="9"/>
        <v>3.5168000000000004</v>
      </c>
      <c r="J14" s="1">
        <f>H14*E14+((A14*6)/12)</f>
        <v>1.7270000000000003</v>
      </c>
      <c r="K14" s="1">
        <f t="shared" si="0"/>
        <v>0.86350000000000016</v>
      </c>
      <c r="L14" s="1">
        <f>((I14*G14+(B14*6))/100)*2</f>
        <v>0.22366848000000006</v>
      </c>
      <c r="M14" s="1">
        <f t="shared" si="1"/>
        <v>0.11183424000000003</v>
      </c>
      <c r="N14" s="1">
        <f t="shared" si="2"/>
        <v>1.25</v>
      </c>
      <c r="O14" s="8">
        <f t="shared" si="11"/>
        <v>0.68270000000000008</v>
      </c>
      <c r="P14">
        <v>30</v>
      </c>
      <c r="Q14" s="9">
        <f t="shared" si="3"/>
        <v>5.7827000000000002</v>
      </c>
      <c r="R14" s="9">
        <f t="shared" si="4"/>
        <v>7.2283749999999998</v>
      </c>
      <c r="S14" s="9">
        <f t="shared" si="5"/>
        <v>7</v>
      </c>
      <c r="T14" s="9">
        <f t="shared" si="6"/>
        <v>9.0354687499999997</v>
      </c>
      <c r="U14" s="9">
        <f t="shared" si="7"/>
        <v>9</v>
      </c>
      <c r="V14" s="10" t="s">
        <v>45</v>
      </c>
    </row>
    <row r="15" spans="1:22" x14ac:dyDescent="0.25">
      <c r="C15" t="s">
        <v>46</v>
      </c>
      <c r="D15" s="1">
        <v>0.32</v>
      </c>
      <c r="E15" s="1">
        <v>1.4</v>
      </c>
      <c r="F15" s="1">
        <v>0.81</v>
      </c>
      <c r="G15" s="1">
        <v>3.56</v>
      </c>
      <c r="H15" s="1">
        <f t="shared" si="8"/>
        <v>1.0048000000000001</v>
      </c>
      <c r="I15" s="1">
        <f t="shared" si="9"/>
        <v>2.5434000000000001</v>
      </c>
      <c r="J15" s="1">
        <f>H15*E15+((A15*6)/12)</f>
        <v>1.4067200000000002</v>
      </c>
      <c r="K15" s="1">
        <f t="shared" si="0"/>
        <v>0.7033600000000001</v>
      </c>
      <c r="L15" s="1">
        <f>((I15*G15+(B15*6))/100)*2</f>
        <v>0.18109007999999999</v>
      </c>
      <c r="M15" s="1">
        <f t="shared" si="1"/>
        <v>9.0545039999999993E-2</v>
      </c>
      <c r="N15" s="1">
        <f t="shared" si="2"/>
        <v>1.4</v>
      </c>
      <c r="O15" s="8">
        <f t="shared" si="11"/>
        <v>0.65067200000000003</v>
      </c>
      <c r="P15">
        <v>30</v>
      </c>
      <c r="Q15" s="9">
        <f t="shared" si="3"/>
        <v>5.7506720000000007</v>
      </c>
      <c r="R15" s="9">
        <f t="shared" si="4"/>
        <v>7.1883400000000011</v>
      </c>
      <c r="S15" s="9">
        <f t="shared" si="5"/>
        <v>7</v>
      </c>
      <c r="T15" s="9">
        <f t="shared" si="6"/>
        <v>8.9854250000000011</v>
      </c>
      <c r="U15" s="9">
        <f t="shared" si="7"/>
        <v>9</v>
      </c>
      <c r="V15" s="10" t="s">
        <v>47</v>
      </c>
    </row>
    <row r="16" spans="1:22" x14ac:dyDescent="0.25">
      <c r="C16" t="s">
        <v>48</v>
      </c>
      <c r="D16" s="1">
        <v>0.42</v>
      </c>
      <c r="E16" s="1">
        <v>0.86</v>
      </c>
      <c r="F16" s="1">
        <v>1.07</v>
      </c>
      <c r="G16" s="1">
        <v>2.1800000000000002</v>
      </c>
      <c r="H16" s="1">
        <f t="shared" si="8"/>
        <v>1.3188</v>
      </c>
      <c r="I16" s="1">
        <f t="shared" si="9"/>
        <v>3.3598000000000003</v>
      </c>
      <c r="J16" s="1">
        <f>H16*E16+((A16*6)/12)</f>
        <v>1.1341680000000001</v>
      </c>
      <c r="K16" s="1">
        <f t="shared" si="0"/>
        <v>0.56708400000000003</v>
      </c>
      <c r="L16" s="1">
        <f>((I16*G16+(B16*6))/100)*2</f>
        <v>0.14648728000000003</v>
      </c>
      <c r="M16" s="1">
        <f t="shared" si="1"/>
        <v>7.3243640000000013E-2</v>
      </c>
      <c r="N16" s="1">
        <f t="shared" si="2"/>
        <v>0.8600000000000001</v>
      </c>
      <c r="O16" s="8">
        <f t="shared" si="11"/>
        <v>0.62341679999999999</v>
      </c>
      <c r="P16">
        <v>25</v>
      </c>
      <c r="Q16" s="9">
        <f t="shared" si="3"/>
        <v>4.8734168000000002</v>
      </c>
      <c r="R16" s="9">
        <f t="shared" si="4"/>
        <v>6.0917710000000005</v>
      </c>
      <c r="S16" s="9">
        <f t="shared" si="5"/>
        <v>6</v>
      </c>
      <c r="T16" s="9">
        <f t="shared" si="6"/>
        <v>7.6147137500000008</v>
      </c>
      <c r="U16" s="9">
        <f t="shared" si="7"/>
        <v>8</v>
      </c>
      <c r="V16" s="12" t="s">
        <v>49</v>
      </c>
    </row>
    <row r="17" spans="1:23" x14ac:dyDescent="0.25">
      <c r="A17">
        <v>7</v>
      </c>
      <c r="B17">
        <v>17.78</v>
      </c>
      <c r="C17" t="s">
        <v>50</v>
      </c>
      <c r="D17">
        <v>0.28999999999999998</v>
      </c>
      <c r="E17">
        <v>0.86</v>
      </c>
      <c r="F17">
        <v>0.74</v>
      </c>
      <c r="G17">
        <v>1.88</v>
      </c>
      <c r="H17" s="1">
        <f>A17+1</f>
        <v>8</v>
      </c>
      <c r="I17" s="1">
        <f>B17+2.54</f>
        <v>20.32</v>
      </c>
      <c r="J17" s="1">
        <f>(H17-1.5)*E17+((A17-1.5)/12)</f>
        <v>6.0483333333333329</v>
      </c>
      <c r="K17" s="1">
        <f t="shared" si="0"/>
        <v>3.0241666666666664</v>
      </c>
      <c r="L17" s="1">
        <f>(((I17-3.81)*G17+(B17-3.81))/10)/2.45</f>
        <v>1.8370938775510204</v>
      </c>
      <c r="M17" s="1">
        <f t="shared" si="1"/>
        <v>0.91854693877551019</v>
      </c>
      <c r="N17" s="1">
        <f t="shared" si="2"/>
        <v>0.75604166666666661</v>
      </c>
      <c r="O17" s="8">
        <f>1.1+(J17*0.1)</f>
        <v>1.7048333333333334</v>
      </c>
      <c r="P17">
        <v>20</v>
      </c>
      <c r="Q17" s="9">
        <f t="shared" si="3"/>
        <v>5.1048333333333336</v>
      </c>
      <c r="R17" s="9">
        <f t="shared" si="4"/>
        <v>6.3810416666666665</v>
      </c>
      <c r="S17" s="9">
        <f t="shared" si="5"/>
        <v>6</v>
      </c>
      <c r="T17" s="9">
        <f t="shared" si="6"/>
        <v>7.9763020833333336</v>
      </c>
      <c r="U17" s="9">
        <f t="shared" si="7"/>
        <v>8</v>
      </c>
      <c r="V17" s="12" t="s">
        <v>51</v>
      </c>
    </row>
    <row r="18" spans="1:23" x14ac:dyDescent="0.25">
      <c r="D18"/>
      <c r="E18"/>
      <c r="F18"/>
      <c r="G18"/>
      <c r="H18"/>
      <c r="I18"/>
      <c r="J18"/>
      <c r="K18"/>
      <c r="L18"/>
      <c r="M18"/>
    </row>
    <row r="19" spans="1:23" x14ac:dyDescent="0.25">
      <c r="A19" s="2" t="s">
        <v>0</v>
      </c>
      <c r="B19" s="3" t="s">
        <v>1</v>
      </c>
      <c r="C19" s="7" t="s">
        <v>52</v>
      </c>
      <c r="D19" s="13" t="s">
        <v>53</v>
      </c>
      <c r="E19" s="13" t="s">
        <v>54</v>
      </c>
      <c r="F19" s="5" t="s">
        <v>5</v>
      </c>
      <c r="G19" s="5" t="s">
        <v>6</v>
      </c>
      <c r="H19" s="13" t="s">
        <v>55</v>
      </c>
      <c r="I19" s="5" t="s">
        <v>8</v>
      </c>
      <c r="J19" s="4" t="s">
        <v>9</v>
      </c>
      <c r="K19" s="5" t="s">
        <v>11</v>
      </c>
      <c r="L19" s="13" t="s">
        <v>56</v>
      </c>
      <c r="M19" s="14" t="s">
        <v>57</v>
      </c>
      <c r="N19" s="13" t="s">
        <v>58</v>
      </c>
      <c r="O19" s="14" t="s">
        <v>59</v>
      </c>
      <c r="P19" s="7" t="s">
        <v>60</v>
      </c>
      <c r="Q19" s="15" t="s">
        <v>61</v>
      </c>
      <c r="R19" s="4" t="s">
        <v>14</v>
      </c>
      <c r="S19" s="7" t="s">
        <v>62</v>
      </c>
      <c r="T19" s="7" t="s">
        <v>16</v>
      </c>
      <c r="U19" s="7" t="s">
        <v>17</v>
      </c>
      <c r="V19" s="16" t="s">
        <v>19</v>
      </c>
      <c r="W19" s="4" t="s">
        <v>21</v>
      </c>
    </row>
    <row r="20" spans="1:23" x14ac:dyDescent="0.25">
      <c r="C20" t="s">
        <v>63</v>
      </c>
      <c r="D20" s="1">
        <v>0.31</v>
      </c>
      <c r="E20" s="1">
        <v>1.38</v>
      </c>
      <c r="F20" s="1">
        <v>0.79</v>
      </c>
      <c r="G20" s="1">
        <v>3.51</v>
      </c>
      <c r="H20" s="1">
        <f>A20+5</f>
        <v>5</v>
      </c>
      <c r="I20" s="1">
        <f>B20+12.7</f>
        <v>12.7</v>
      </c>
      <c r="J20" s="1">
        <f>(L20*2)+(N20*2)+P20</f>
        <v>21</v>
      </c>
      <c r="K20" s="1">
        <f>((M20*2)+(O20*2)+(Q20/100))</f>
        <v>4.4352999999999998</v>
      </c>
      <c r="L20" s="17">
        <f>((A20*2)+24)/12</f>
        <v>2</v>
      </c>
      <c r="M20" s="17">
        <f>(((B20*2)+30.5)/100)*1.15</f>
        <v>0.35074999999999995</v>
      </c>
      <c r="N20" s="17">
        <f>((H20*12)+24)/12</f>
        <v>7</v>
      </c>
      <c r="O20" s="17">
        <f>(((I20*30.48)+60.96)/100)/2.45</f>
        <v>1.8287999999999998</v>
      </c>
      <c r="P20" s="18">
        <v>3</v>
      </c>
      <c r="Q20">
        <v>7.62</v>
      </c>
      <c r="R20" s="9">
        <f>7+(J20*0.1)</f>
        <v>9.1</v>
      </c>
      <c r="S20">
        <v>300</v>
      </c>
      <c r="T20" s="9">
        <f>(S20*0.05)+R20</f>
        <v>24.1</v>
      </c>
      <c r="U20" s="9">
        <f>ROUND(T20*1.2,0)</f>
        <v>29</v>
      </c>
      <c r="V20" s="9">
        <f>ROUND(U20*1.2,0)</f>
        <v>35</v>
      </c>
      <c r="W20" s="12" t="s">
        <v>64</v>
      </c>
    </row>
    <row r="21" spans="1:23" x14ac:dyDescent="0.25">
      <c r="C21" t="s">
        <v>30</v>
      </c>
      <c r="D21" s="1">
        <v>0.35</v>
      </c>
      <c r="E21" s="1">
        <v>1.26</v>
      </c>
      <c r="F21" s="1">
        <v>0.89</v>
      </c>
      <c r="G21" s="1">
        <v>3.2</v>
      </c>
      <c r="H21" s="1">
        <f>A21+5</f>
        <v>5</v>
      </c>
      <c r="I21" s="1">
        <f>B21+12.7</f>
        <v>12.7</v>
      </c>
      <c r="J21" s="1">
        <f>H21*E21</f>
        <v>6.3</v>
      </c>
      <c r="K21" s="1">
        <f>((I21*G21+(B21*6))/100)*1.78</f>
        <v>0.72339200000000003</v>
      </c>
      <c r="L21" s="19" t="s">
        <v>65</v>
      </c>
      <c r="M21" s="20" t="s">
        <v>65</v>
      </c>
      <c r="N21" s="1">
        <f>J21</f>
        <v>6.3</v>
      </c>
      <c r="O21" s="1">
        <f>K21</f>
        <v>0.72339200000000003</v>
      </c>
      <c r="P21" s="20" t="s">
        <v>65</v>
      </c>
      <c r="Q21" s="20" t="s">
        <v>65</v>
      </c>
      <c r="R21" s="9">
        <f>7+(J21*0.1)</f>
        <v>7.63</v>
      </c>
      <c r="S21">
        <v>1200</v>
      </c>
      <c r="T21" s="9">
        <f>(S21*0.05)+R21</f>
        <v>67.63</v>
      </c>
      <c r="U21" s="9">
        <f>ROUND(T21*1.2,0)</f>
        <v>81</v>
      </c>
      <c r="V21" s="9">
        <f>ROUND(U21*1.2,0)</f>
        <v>97</v>
      </c>
      <c r="W21" s="10" t="s">
        <v>29</v>
      </c>
    </row>
  </sheetData>
  <hyperlinks>
    <hyperlink ref="V2" r:id="rId1"/>
    <hyperlink ref="V3" r:id="rId2"/>
    <hyperlink ref="V4" r:id="rId3"/>
    <hyperlink ref="V5" r:id="rId4"/>
    <hyperlink ref="V6" r:id="rId5"/>
    <hyperlink ref="V7" r:id="rId6"/>
    <hyperlink ref="V8" r:id="rId7"/>
    <hyperlink ref="V9" r:id="rId8"/>
    <hyperlink ref="V10" r:id="rId9"/>
    <hyperlink ref="V11" r:id="rId10"/>
    <hyperlink ref="V12" r:id="rId11"/>
    <hyperlink ref="V13" r:id="rId12"/>
    <hyperlink ref="V14" r:id="rId13"/>
    <hyperlink ref="V15" r:id="rId14"/>
    <hyperlink ref="V16" r:id="rId15"/>
    <hyperlink ref="V17" r:id="rId16"/>
    <hyperlink ref="W20" r:id="rId17"/>
    <hyperlink ref="W21" r:id="rId18"/>
  </hyperlink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 Bunker</cp:lastModifiedBy>
  <dcterms:created xsi:type="dcterms:W3CDTF">2015-06-29T02:51:37Z</dcterms:created>
  <dcterms:modified xsi:type="dcterms:W3CDTF">2015-06-29T02:51:37Z</dcterms:modified>
</cp:coreProperties>
</file>